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<sst xmlns="http://schemas.openxmlformats.org/spreadsheetml/2006/main" count="180" uniqueCount="130">
  <si>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</si>
  <si>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</si>
  <si>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</si>
  <si>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</si>
  <si>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</si>
  <si>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</si>
  <si>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</si>
  <si>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</si>
  <si>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</si>
  <si>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</si>
  <si>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</si>
  <si>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</si>
  <si>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</si>
  <si>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</si>
  <si>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</si>
  <si>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</si>
  <si>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Objekt</t>
  </si>
  <si>
    <t>Kód</t>
  </si>
  <si>
    <t>12</t>
  </si>
  <si>
    <t>122202201R00</t>
  </si>
  <si>
    <t>21</t>
  </si>
  <si>
    <t>212750010RAF</t>
  </si>
  <si>
    <t>28</t>
  </si>
  <si>
    <t>289971231R00</t>
  </si>
  <si>
    <t>33</t>
  </si>
  <si>
    <t>339928822R00</t>
  </si>
  <si>
    <t>56</t>
  </si>
  <si>
    <t>564661111R00</t>
  </si>
  <si>
    <t>564281111R00</t>
  </si>
  <si>
    <t>91</t>
  </si>
  <si>
    <t>917732111R00</t>
  </si>
  <si>
    <t>M46</t>
  </si>
  <si>
    <t>460600001RT2</t>
  </si>
  <si>
    <t>69366198</t>
  </si>
  <si>
    <t>Město Dolní Poustevna</t>
  </si>
  <si>
    <t>Dolní Poustevna</t>
  </si>
  <si>
    <t>Zkrácený popis</t>
  </si>
  <si>
    <t>Odkopávky a prokopávky</t>
  </si>
  <si>
    <t>Odkopávky v hor. 3</t>
  </si>
  <si>
    <t>Úprava podloží a základové spáry</t>
  </si>
  <si>
    <t>Trativody z drenážních trubek</t>
  </si>
  <si>
    <t>Zpevňování hornin a konstrukcí</t>
  </si>
  <si>
    <t>Zřízení vrstvy z geotext.</t>
  </si>
  <si>
    <t>Sloupy a pilíře, stožáry a rámové stojky</t>
  </si>
  <si>
    <t>Osazení trubek zabetonováním</t>
  </si>
  <si>
    <t>Podkladní vrstvy komunikací, letišť a ploch</t>
  </si>
  <si>
    <t>Podklad z kameniva drceného 90-125 mm, tl. 40 cm</t>
  </si>
  <si>
    <t>Vrstva z křem. písku tloušťky 30 cm</t>
  </si>
  <si>
    <t>Doplňující konstrukce a práce pozemních komunikací, letišť a ploch</t>
  </si>
  <si>
    <t>Demontáž a zpětná montáž obrub. bet. bez opěr, lože z B 12,5</t>
  </si>
  <si>
    <t>Zemní práce při montážích</t>
  </si>
  <si>
    <t>Naložení a odvoz zeminy</t>
  </si>
  <si>
    <t>Ostatní materiál</t>
  </si>
  <si>
    <t>Geotextilie FILTEK 300 g/m2 š. 200cm 100% PP</t>
  </si>
  <si>
    <t>Doba výstavby:</t>
  </si>
  <si>
    <t>Začátek výstavby:</t>
  </si>
  <si>
    <t>Konec výstavby:</t>
  </si>
  <si>
    <t>Zpracováno dne:</t>
  </si>
  <si>
    <t>M.j.</t>
  </si>
  <si>
    <t>m3</t>
  </si>
  <si>
    <t>m</t>
  </si>
  <si>
    <t>m2</t>
  </si>
  <si>
    <t>kus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</si>
  <si>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</si>
  <si>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</si>
  <si>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</si>
  <si>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</si>
  <si>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</si>
  <si>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</si>
  <si>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</si>
  <si>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</si>
  <si>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</si>
  <si>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</si>
  <si>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</si>
  <si>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</si>
  <si>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</si>
  <si>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0</t>
  </si>
  <si>
    <t>Přesuny</t>
  </si>
  <si>
    <t>Typ skupiny</t>
  </si>
  <si>
    <t>HS</t>
  </si>
  <si>
    <t>MP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</si>
  <si>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</si>
  <si>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</si>
  <si>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</si>
  <si>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</si>
  <si>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</si>
  <si>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</si>
  <si>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</si>
  <si>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</si>
  <si>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</si>
  <si>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</si>
  <si>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</si>
  <si>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</si>
  <si>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</si>
  <si>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</si>
  <si>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</si>
  <si>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</si>
  <si>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</si>
  <si>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</si>
  <si>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</si>
  <si>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</si>
  <si>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</si>
  <si>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</si>
  <si>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</si>
  <si>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</si>
  <si>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</si>
  <si>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</si>
  <si>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</si>
  <si>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</si>
  <si>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</si>
  <si>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</si>
  <si>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</si>
  <si>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</si>
  <si>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</si>
  <si>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</si>
  <si>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</si>
  <si>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</si>
  <si>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</si>
  <si>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</si>
  <si>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</si>
  <si>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</si>
  <si>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</si>
  <si>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</si>
  <si>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</si>
  <si>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</si>
  <si>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</si>
  <si>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</si>
  <si>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</si>
  <si>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Rekonstrukce volejbalového hřiště</t>
  </si>
  <si>
    <t>00261289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</si>
</sst>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5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33" borderId="24" xfId="0" applyNumberFormat="1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left" vertical="center"/>
      <protection/>
    </xf>
    <xf numFmtId="49" fontId="7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8" fillId="0" borderId="24" xfId="0" applyNumberFormat="1" applyFont="1" applyFill="1" applyBorder="1" applyAlignment="1" applyProtection="1">
      <alignment horizontal="right" vertical="center"/>
      <protection/>
    </xf>
    <xf numFmtId="49" fontId="8" fillId="0" borderId="24" xfId="0" applyNumberFormat="1" applyFont="1" applyFill="1" applyBorder="1" applyAlignment="1" applyProtection="1">
      <alignment horizontal="right" vertical="center"/>
      <protection/>
    </xf>
    <xf numFmtId="4" fontId="7" fillId="33" borderId="3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8" fillId="0" borderId="40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0" fontId="8" fillId="0" borderId="41" xfId="0" applyNumberFormat="1" applyFont="1" applyFill="1" applyBorder="1" applyAlignment="1" applyProtection="1">
      <alignment horizontal="left" vertical="center"/>
      <protection/>
    </xf>
    <xf numFmtId="49" fontId="8" fillId="0" borderId="42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49" fontId="7" fillId="33" borderId="45" xfId="0" applyNumberFormat="1" applyFont="1" applyFill="1" applyBorder="1" applyAlignment="1" applyProtection="1">
      <alignment horizontal="left" vertical="center"/>
      <protection/>
    </xf>
    <xf numFmtId="0" fontId="7" fillId="33" borderId="27" xfId="0" applyNumberFormat="1" applyFont="1" applyFill="1" applyBorder="1" applyAlignment="1" applyProtection="1">
      <alignment horizontal="left" vertical="center"/>
      <protection/>
    </xf>
    <xf numFmtId="49" fontId="8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left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2.75">
      <c r="A2" s="64" t="s">
        <v>1</v>
      </c>
      <c r="B2" s="53"/>
      <c r="C2" s="53"/>
      <c r="D2" s="43" t="s">
        <v>34</v>
      </c>
      <c r="E2" s="52" t="s">
        <v>54</v>
      </c>
      <c r="F2" s="53"/>
      <c r="G2" s="52"/>
      <c r="H2" s="53"/>
      <c r="I2" s="52" t="s">
        <v>69</v>
      </c>
      <c r="J2" s="52" t="s">
        <v>34</v>
      </c>
      <c r="K2" s="53"/>
      <c r="L2" s="54"/>
      <c r="M2" s="22"/>
    </row>
    <row r="3" spans="1:13" ht="12.75">
      <c r="A3" s="65"/>
      <c r="B3" s="55"/>
      <c r="C3" s="55"/>
      <c r="D3" s="61"/>
      <c r="E3" s="55"/>
      <c r="F3" s="55"/>
      <c r="G3" s="55"/>
      <c r="H3" s="55"/>
      <c r="I3" s="55"/>
      <c r="J3" s="55"/>
      <c r="K3" s="55"/>
      <c r="L3" s="56"/>
      <c r="M3" s="22"/>
    </row>
    <row r="4" spans="1:13" ht="12.75">
      <c r="A4" s="59" t="s">
        <v>2</v>
      </c>
      <c r="B4" s="55"/>
      <c r="C4" s="55"/>
      <c r="D4" s="50" t="s">
        <v>128</v>
      </c>
      <c r="E4" s="50" t="s">
        <v>55</v>
      </c>
      <c r="F4" s="55"/>
      <c r="G4" s="58"/>
      <c r="H4" s="55"/>
      <c r="I4" s="50" t="s">
        <v>70</v>
      </c>
      <c r="J4" s="50"/>
      <c r="K4" s="55"/>
      <c r="L4" s="56"/>
      <c r="M4" s="22"/>
    </row>
    <row r="5" spans="1:13" ht="12.75">
      <c r="A5" s="65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M5" s="22"/>
    </row>
    <row r="6" spans="1:13" ht="12.75">
      <c r="A6" s="59" t="s">
        <v>3</v>
      </c>
      <c r="B6" s="55"/>
      <c r="C6" s="55"/>
      <c r="D6" s="50" t="s">
        <v>35</v>
      </c>
      <c r="E6" s="50" t="s">
        <v>56</v>
      </c>
      <c r="F6" s="55"/>
      <c r="G6" s="55"/>
      <c r="H6" s="55"/>
      <c r="I6" s="50" t="s">
        <v>71</v>
      </c>
      <c r="J6" s="50"/>
      <c r="K6" s="55"/>
      <c r="L6" s="56"/>
      <c r="M6" s="22"/>
    </row>
    <row r="7" spans="1:13" ht="12.75">
      <c r="A7" s="65"/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  <c r="M7" s="22"/>
    </row>
    <row r="8" spans="1:13" ht="12.75">
      <c r="A8" s="59" t="s">
        <v>4</v>
      </c>
      <c r="B8" s="55"/>
      <c r="C8" s="55"/>
      <c r="D8" s="50"/>
      <c r="E8" s="50" t="s">
        <v>57</v>
      </c>
      <c r="F8" s="55"/>
      <c r="G8" s="58"/>
      <c r="H8" s="55"/>
      <c r="I8" s="50" t="s">
        <v>72</v>
      </c>
      <c r="J8" s="50"/>
      <c r="K8" s="55"/>
      <c r="L8" s="56"/>
      <c r="M8" s="22"/>
    </row>
    <row r="9" spans="1:13" ht="12.75">
      <c r="A9" s="60"/>
      <c r="B9" s="51"/>
      <c r="C9" s="51"/>
      <c r="D9" s="51"/>
      <c r="E9" s="51"/>
      <c r="F9" s="51"/>
      <c r="G9" s="51"/>
      <c r="H9" s="51"/>
      <c r="I9" s="51"/>
      <c r="J9" s="51"/>
      <c r="K9" s="51"/>
      <c r="L9" s="57"/>
      <c r="M9" s="22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64</v>
      </c>
      <c r="H10" s="45" t="s">
        <v>66</v>
      </c>
      <c r="I10" s="46"/>
      <c r="J10" s="47"/>
      <c r="K10" s="45" t="s">
        <v>75</v>
      </c>
      <c r="L10" s="47"/>
      <c r="M10" s="23"/>
    </row>
    <row r="11" spans="1:24" ht="12.75">
      <c r="A11" s="2" t="s">
        <v>6</v>
      </c>
      <c r="B11" s="9" t="s">
        <v>16</v>
      </c>
      <c r="C11" s="9" t="s">
        <v>17</v>
      </c>
      <c r="D11" s="9" t="s">
        <v>36</v>
      </c>
      <c r="E11" s="9" t="s">
        <v>58</v>
      </c>
      <c r="F11" s="12" t="s">
        <v>63</v>
      </c>
      <c r="G11" s="16" t="s">
        <v>65</v>
      </c>
      <c r="H11" s="17" t="s">
        <v>67</v>
      </c>
      <c r="I11" s="18" t="s">
        <v>73</v>
      </c>
      <c r="J11" s="19" t="s">
        <v>74</v>
      </c>
      <c r="K11" s="17" t="s">
        <v>64</v>
      </c>
      <c r="L11" s="19" t="s">
        <v>74</v>
      </c>
      <c r="M11" s="23"/>
      <c r="P11" s="21" t="s">
        <v>77</v>
      </c>
      <c r="Q11" s="21" t="s">
        <v>78</v>
      </c>
      <c r="R11" s="21" t="s">
        <v>82</v>
      </c>
      <c r="S11" s="21" t="s">
        <v>83</v>
      </c>
      <c r="T11" s="21" t="s">
        <v>84</v>
      </c>
      <c r="U11" s="21" t="s">
        <v>85</v>
      </c>
      <c r="V11" s="21" t="s">
        <v>86</v>
      </c>
      <c r="W11" s="21" t="s">
        <v>87</v>
      </c>
      <c r="X11" s="21" t="s">
        <v>88</v>
      </c>
    </row>
    <row r="12" spans="1:37" ht="12.75">
      <c r="A12" s="3"/>
      <c r="B12" s="3"/>
      <c r="C12" s="10" t="s">
        <v>18</v>
      </c>
      <c r="D12" s="48" t="s">
        <v>37</v>
      </c>
      <c r="E12" s="49"/>
      <c r="F12" s="49"/>
      <c r="G12" s="49"/>
      <c r="H12" s="25">
        <f>SUM(H13:H13)</f>
        <v>0</v>
      </c>
      <c r="I12" s="25">
        <f>SUM(I13:I13)</f>
        <v>0</v>
      </c>
      <c r="J12" s="25">
        <f>H12+I12</f>
        <v>0</v>
      </c>
      <c r="K12" s="20"/>
      <c r="L12" s="25">
        <f>SUM(L13:L13)</f>
        <v>0</v>
      </c>
      <c r="P12" s="26">
        <f>IF(Q12="PR",J12,SUM(O13:O13))</f>
        <v>0</v>
      </c>
      <c r="Q12" s="21" t="s">
        <v>79</v>
      </c>
      <c r="R12" s="26">
        <f>IF(Q12="HS",H12,0)</f>
        <v>0</v>
      </c>
      <c r="S12" s="26">
        <f>IF(Q12="HS",I12-P12,0)</f>
        <v>0</v>
      </c>
      <c r="T12" s="26">
        <f>IF(Q12="PS",H12,0)</f>
        <v>0</v>
      </c>
      <c r="U12" s="26">
        <f>IF(Q12="PS",I12-P12,0)</f>
        <v>0</v>
      </c>
      <c r="V12" s="26">
        <f>IF(Q12="MP",H12,0)</f>
        <v>0</v>
      </c>
      <c r="W12" s="26">
        <f>IF(Q12="MP",I12-P12,0)</f>
        <v>0</v>
      </c>
      <c r="X12" s="26">
        <f>IF(Q12="OM",H12,0)</f>
        <v>0</v>
      </c>
      <c r="Y12" s="21"/>
      <c r="AI12" s="26">
        <f>SUM(Z13:Z13)</f>
        <v>0</v>
      </c>
      <c r="AJ12" s="26">
        <f>SUM(AA13:AA13)</f>
        <v>0</v>
      </c>
      <c r="AK12" s="26">
        <f>SUM(AB13:AB13)</f>
        <v>0</v>
      </c>
    </row>
    <row r="13" spans="1:32" ht="12.75">
      <c r="A13" s="4" t="s">
        <v>7</v>
      </c>
      <c r="B13" s="4"/>
      <c r="C13" s="4" t="s">
        <v>19</v>
      </c>
      <c r="D13" s="4" t="s">
        <v>38</v>
      </c>
      <c r="E13" s="4" t="s">
        <v>59</v>
      </c>
      <c r="F13" s="13">
        <v>229.6</v>
      </c>
      <c r="G13" s="13"/>
      <c r="H13" s="13">
        <f>ROUND(F13*AE13,2)</f>
        <v>0</v>
      </c>
      <c r="I13" s="13">
        <f>J13-H13</f>
        <v>0</v>
      </c>
      <c r="J13" s="13">
        <f>ROUND(F13*G13,2)</f>
        <v>0</v>
      </c>
      <c r="K13" s="13">
        <v>0</v>
      </c>
      <c r="L13" s="13">
        <f>F13*K13</f>
        <v>0</v>
      </c>
      <c r="N13" s="24" t="s">
        <v>7</v>
      </c>
      <c r="O13" s="13">
        <f>IF(N13="5",I13,0)</f>
        <v>0</v>
      </c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13">
        <v>21</v>
      </c>
      <c r="AE13" s="13">
        <f>G13*0</f>
        <v>0</v>
      </c>
      <c r="AF13" s="13">
        <f>G13*(1-0)</f>
        <v>0</v>
      </c>
    </row>
    <row r="14" spans="1:37" ht="12.75">
      <c r="A14" s="5"/>
      <c r="B14" s="5"/>
      <c r="C14" s="11" t="s">
        <v>20</v>
      </c>
      <c r="D14" s="41" t="s">
        <v>39</v>
      </c>
      <c r="E14" s="42"/>
      <c r="F14" s="42"/>
      <c r="G14" s="42"/>
      <c r="H14" s="26">
        <f>SUM(H15:H15)</f>
        <v>0</v>
      </c>
      <c r="I14" s="26">
        <f>SUM(I15:I15)</f>
        <v>0</v>
      </c>
      <c r="J14" s="26">
        <f>H14+I14</f>
        <v>0</v>
      </c>
      <c r="K14" s="21"/>
      <c r="L14" s="26">
        <f>SUM(L15:L15)</f>
        <v>0</v>
      </c>
      <c r="P14" s="26">
        <f>IF(Q14="PR",J14,SUM(O15:O15))</f>
        <v>0</v>
      </c>
      <c r="Q14" s="21" t="s">
        <v>79</v>
      </c>
      <c r="R14" s="26">
        <f>IF(Q14="HS",H14,0)</f>
        <v>0</v>
      </c>
      <c r="S14" s="26">
        <f>IF(Q14="HS",I14-P14,0)</f>
        <v>0</v>
      </c>
      <c r="T14" s="26">
        <f>IF(Q14="PS",H14,0)</f>
        <v>0</v>
      </c>
      <c r="U14" s="26">
        <f>IF(Q14="PS",I14-P14,0)</f>
        <v>0</v>
      </c>
      <c r="V14" s="26">
        <f>IF(Q14="MP",H14,0)</f>
        <v>0</v>
      </c>
      <c r="W14" s="26">
        <f>IF(Q14="MP",I14-P14,0)</f>
        <v>0</v>
      </c>
      <c r="X14" s="26">
        <f>IF(Q14="OM",H14,0)</f>
        <v>0</v>
      </c>
      <c r="Y14" s="21"/>
      <c r="AI14" s="26">
        <f>SUM(Z15:Z15)</f>
        <v>0</v>
      </c>
      <c r="AJ14" s="26">
        <f>SUM(AA15:AA15)</f>
        <v>0</v>
      </c>
      <c r="AK14" s="26">
        <f>SUM(AB15:AB15)</f>
        <v>0</v>
      </c>
    </row>
    <row r="15" spans="1:32" ht="12.75">
      <c r="A15" s="4" t="s">
        <v>8</v>
      </c>
      <c r="B15" s="4"/>
      <c r="C15" s="4" t="s">
        <v>21</v>
      </c>
      <c r="D15" s="4" t="s">
        <v>40</v>
      </c>
      <c r="E15" s="4" t="s">
        <v>60</v>
      </c>
      <c r="F15" s="13">
        <v>15</v>
      </c>
      <c r="G15" s="13"/>
      <c r="H15" s="13">
        <f>ROUND(F15*AE15,2)</f>
        <v>0</v>
      </c>
      <c r="I15" s="13">
        <f>J15-H15</f>
        <v>0</v>
      </c>
      <c r="J15" s="13">
        <f>ROUND(F15*G15,2)</f>
        <v>0</v>
      </c>
      <c r="K15" s="13">
        <v>0</v>
      </c>
      <c r="L15" s="13">
        <f>F15*K15</f>
        <v>0</v>
      </c>
      <c r="N15" s="24" t="s">
        <v>9</v>
      </c>
      <c r="O15" s="13">
        <f>IF(N15="5",I15,0)</f>
        <v>0</v>
      </c>
      <c r="Z15" s="13">
        <f>IF(AD15=0,J15,0)</f>
        <v>0</v>
      </c>
      <c r="AA15" s="13">
        <f>IF(AD15=15,J15,0)</f>
        <v>0</v>
      </c>
      <c r="AB15" s="13">
        <f>IF(AD15=21,J15,0)</f>
        <v>0</v>
      </c>
      <c r="AD15" s="13">
        <v>21</v>
      </c>
      <c r="AE15" s="13">
        <f>G15*0.552452596867271</f>
        <v>0</v>
      </c>
      <c r="AF15" s="13">
        <f>G15*(1-0.552452596867271)</f>
        <v>0</v>
      </c>
    </row>
    <row r="16" spans="1:37" ht="12.75">
      <c r="A16" s="5"/>
      <c r="B16" s="5"/>
      <c r="C16" s="11" t="s">
        <v>22</v>
      </c>
      <c r="D16" s="41" t="s">
        <v>41</v>
      </c>
      <c r="E16" s="42"/>
      <c r="F16" s="42"/>
      <c r="G16" s="42"/>
      <c r="H16" s="26">
        <f>SUM(H17:H17)</f>
        <v>0</v>
      </c>
      <c r="I16" s="26">
        <f>SUM(I17:I17)</f>
        <v>0</v>
      </c>
      <c r="J16" s="26">
        <f>H16+I16</f>
        <v>0</v>
      </c>
      <c r="K16" s="21"/>
      <c r="L16" s="26">
        <f>SUM(L17:L17)</f>
        <v>0</v>
      </c>
      <c r="P16" s="26">
        <f>IF(Q16="PR",J16,SUM(O17:O17))</f>
        <v>0</v>
      </c>
      <c r="Q16" s="21" t="s">
        <v>79</v>
      </c>
      <c r="R16" s="26">
        <f>IF(Q16="HS",H16,0)</f>
        <v>0</v>
      </c>
      <c r="S16" s="26">
        <f>IF(Q16="HS",I16-P16,0)</f>
        <v>0</v>
      </c>
      <c r="T16" s="26">
        <f>IF(Q16="PS",H16,0)</f>
        <v>0</v>
      </c>
      <c r="U16" s="26">
        <f>IF(Q16="PS",I16-P16,0)</f>
        <v>0</v>
      </c>
      <c r="V16" s="26">
        <f>IF(Q16="MP",H16,0)</f>
        <v>0</v>
      </c>
      <c r="W16" s="26">
        <f>IF(Q16="MP",I16-P16,0)</f>
        <v>0</v>
      </c>
      <c r="X16" s="26">
        <f>IF(Q16="OM",H16,0)</f>
        <v>0</v>
      </c>
      <c r="Y16" s="21"/>
      <c r="AI16" s="26">
        <f>SUM(Z17:Z17)</f>
        <v>0</v>
      </c>
      <c r="AJ16" s="26">
        <f>SUM(AA17:AA17)</f>
        <v>0</v>
      </c>
      <c r="AK16" s="26">
        <f>SUM(AB17:AB17)</f>
        <v>0</v>
      </c>
    </row>
    <row r="17" spans="1:32" ht="12.75">
      <c r="A17" s="4" t="s">
        <v>9</v>
      </c>
      <c r="B17" s="4"/>
      <c r="C17" s="4" t="s">
        <v>23</v>
      </c>
      <c r="D17" s="4" t="s">
        <v>42</v>
      </c>
      <c r="E17" s="4" t="s">
        <v>61</v>
      </c>
      <c r="F17" s="13">
        <v>448</v>
      </c>
      <c r="G17" s="13"/>
      <c r="H17" s="13">
        <f>ROUND(F17*AE17,2)</f>
        <v>0</v>
      </c>
      <c r="I17" s="13">
        <f>J17-H17</f>
        <v>0</v>
      </c>
      <c r="J17" s="13">
        <f>ROUND(F17*G17,2)</f>
        <v>0</v>
      </c>
      <c r="K17" s="13">
        <v>0</v>
      </c>
      <c r="L17" s="13">
        <f>F17*K17</f>
        <v>0</v>
      </c>
      <c r="N17" s="24" t="s">
        <v>7</v>
      </c>
      <c r="O17" s="13">
        <f>IF(N17="5",I17,0)</f>
        <v>0</v>
      </c>
      <c r="Z17" s="13">
        <f>IF(AD17=0,J17,0)</f>
        <v>0</v>
      </c>
      <c r="AA17" s="13">
        <f>IF(AD17=15,J17,0)</f>
        <v>0</v>
      </c>
      <c r="AB17" s="13">
        <f>IF(AD17=21,J17,0)</f>
        <v>0</v>
      </c>
      <c r="AD17" s="13">
        <v>21</v>
      </c>
      <c r="AE17" s="13">
        <f>G17*0.0286077558804832</f>
        <v>0</v>
      </c>
      <c r="AF17" s="13">
        <f>G17*(1-0.0286077558804832)</f>
        <v>0</v>
      </c>
    </row>
    <row r="18" spans="1:37" ht="12.75">
      <c r="A18" s="5"/>
      <c r="B18" s="5"/>
      <c r="C18" s="11" t="s">
        <v>24</v>
      </c>
      <c r="D18" s="41" t="s">
        <v>43</v>
      </c>
      <c r="E18" s="42"/>
      <c r="F18" s="42"/>
      <c r="G18" s="42"/>
      <c r="H18" s="26">
        <f>SUM(H19:H19)</f>
        <v>0</v>
      </c>
      <c r="I18" s="26">
        <f>SUM(I19:I19)</f>
        <v>0</v>
      </c>
      <c r="J18" s="26">
        <f>H18+I18</f>
        <v>0</v>
      </c>
      <c r="K18" s="21"/>
      <c r="L18" s="26">
        <f>SUM(L19:L19)</f>
        <v>0</v>
      </c>
      <c r="P18" s="26">
        <f>IF(Q18="PR",J18,SUM(O19:O19))</f>
        <v>0</v>
      </c>
      <c r="Q18" s="21" t="s">
        <v>79</v>
      </c>
      <c r="R18" s="26">
        <f>IF(Q18="HS",H18,0)</f>
        <v>0</v>
      </c>
      <c r="S18" s="26">
        <f>IF(Q18="HS",I18-P18,0)</f>
        <v>0</v>
      </c>
      <c r="T18" s="26">
        <f>IF(Q18="PS",H18,0)</f>
        <v>0</v>
      </c>
      <c r="U18" s="26">
        <f>IF(Q18="PS",I18-P18,0)</f>
        <v>0</v>
      </c>
      <c r="V18" s="26">
        <f>IF(Q18="MP",H18,0)</f>
        <v>0</v>
      </c>
      <c r="W18" s="26">
        <f>IF(Q18="MP",I18-P18,0)</f>
        <v>0</v>
      </c>
      <c r="X18" s="26">
        <f>IF(Q18="OM",H18,0)</f>
        <v>0</v>
      </c>
      <c r="Y18" s="21"/>
      <c r="AI18" s="26">
        <f>SUM(Z19:Z19)</f>
        <v>0</v>
      </c>
      <c r="AJ18" s="26">
        <f>SUM(AA19:AA19)</f>
        <v>0</v>
      </c>
      <c r="AK18" s="26">
        <f>SUM(AB19:AB19)</f>
        <v>0</v>
      </c>
    </row>
    <row r="19" spans="1:32" ht="12.75">
      <c r="A19" s="4" t="s">
        <v>10</v>
      </c>
      <c r="B19" s="4"/>
      <c r="C19" s="4" t="s">
        <v>25</v>
      </c>
      <c r="D19" s="4" t="s">
        <v>44</v>
      </c>
      <c r="E19" s="4" t="s">
        <v>62</v>
      </c>
      <c r="F19" s="13">
        <v>2</v>
      </c>
      <c r="G19" s="13"/>
      <c r="H19" s="13">
        <f>ROUND(F19*AE19,2)</f>
        <v>0</v>
      </c>
      <c r="I19" s="13">
        <f>J19-H19</f>
        <v>0</v>
      </c>
      <c r="J19" s="13">
        <f>ROUND(F19*G19,2)</f>
        <v>0</v>
      </c>
      <c r="K19" s="13">
        <v>0</v>
      </c>
      <c r="L19" s="13">
        <f>F19*K19</f>
        <v>0</v>
      </c>
      <c r="N19" s="24" t="s">
        <v>7</v>
      </c>
      <c r="O19" s="13">
        <f>IF(N19="5",I19,0)</f>
        <v>0</v>
      </c>
      <c r="Z19" s="13">
        <f>IF(AD19=0,J19,0)</f>
        <v>0</v>
      </c>
      <c r="AA19" s="13">
        <f>IF(AD19=15,J19,0)</f>
        <v>0</v>
      </c>
      <c r="AB19" s="13">
        <f>IF(AD19=21,J19,0)</f>
        <v>0</v>
      </c>
      <c r="AD19" s="13">
        <v>21</v>
      </c>
      <c r="AE19" s="13">
        <f>G19*0.612805425351551</f>
        <v>0</v>
      </c>
      <c r="AF19" s="13">
        <f>G19*(1-0.612805425351551)</f>
        <v>0</v>
      </c>
    </row>
    <row r="20" spans="1:37" ht="12.75">
      <c r="A20" s="5"/>
      <c r="B20" s="5"/>
      <c r="C20" s="11" t="s">
        <v>26</v>
      </c>
      <c r="D20" s="41" t="s">
        <v>45</v>
      </c>
      <c r="E20" s="42"/>
      <c r="F20" s="42"/>
      <c r="G20" s="42"/>
      <c r="H20" s="26">
        <f>SUM(H21:H22)</f>
        <v>0</v>
      </c>
      <c r="I20" s="26">
        <f>SUM(I21:I22)</f>
        <v>0</v>
      </c>
      <c r="J20" s="26">
        <f>H20+I20</f>
        <v>0</v>
      </c>
      <c r="K20" s="21"/>
      <c r="L20" s="26">
        <f>SUM(L21:L22)</f>
        <v>0</v>
      </c>
      <c r="P20" s="26">
        <f>IF(Q20="PR",J20,SUM(O21:O22))</f>
        <v>0</v>
      </c>
      <c r="Q20" s="21" t="s">
        <v>79</v>
      </c>
      <c r="R20" s="26">
        <f>IF(Q20="HS",H20,0)</f>
        <v>0</v>
      </c>
      <c r="S20" s="26">
        <f>IF(Q20="HS",I20-P20,0)</f>
        <v>0</v>
      </c>
      <c r="T20" s="26">
        <f>IF(Q20="PS",H20,0)</f>
        <v>0</v>
      </c>
      <c r="U20" s="26">
        <f>IF(Q20="PS",I20-P20,0)</f>
        <v>0</v>
      </c>
      <c r="V20" s="26">
        <f>IF(Q20="MP",H20,0)</f>
        <v>0</v>
      </c>
      <c r="W20" s="26">
        <f>IF(Q20="MP",I20-P20,0)</f>
        <v>0</v>
      </c>
      <c r="X20" s="26">
        <f>IF(Q20="OM",H20,0)</f>
        <v>0</v>
      </c>
      <c r="Y20" s="21"/>
      <c r="AI20" s="26">
        <f>SUM(Z21:Z22)</f>
        <v>0</v>
      </c>
      <c r="AJ20" s="26">
        <f>SUM(AA21:AA22)</f>
        <v>0</v>
      </c>
      <c r="AK20" s="26">
        <f>SUM(AB21:AB22)</f>
        <v>0</v>
      </c>
    </row>
    <row r="21" spans="1:32" ht="25.5">
      <c r="A21" s="4" t="s">
        <v>11</v>
      </c>
      <c r="B21" s="4"/>
      <c r="C21" s="4" t="s">
        <v>27</v>
      </c>
      <c r="D21" s="93" t="s">
        <v>46</v>
      </c>
      <c r="E21" s="4" t="s">
        <v>61</v>
      </c>
      <c r="F21" s="13">
        <v>264</v>
      </c>
      <c r="G21" s="13"/>
      <c r="H21" s="13">
        <f>ROUND(F21*AE21,2)</f>
        <v>0</v>
      </c>
      <c r="I21" s="13">
        <f>J21-H21</f>
        <v>0</v>
      </c>
      <c r="J21" s="13">
        <f>ROUND(F21*G21,2)</f>
        <v>0</v>
      </c>
      <c r="K21" s="13">
        <v>0</v>
      </c>
      <c r="L21" s="13">
        <f>F21*K21</f>
        <v>0</v>
      </c>
      <c r="N21" s="24" t="s">
        <v>7</v>
      </c>
      <c r="O21" s="13">
        <f>IF(N21="5",I21,0)</f>
        <v>0</v>
      </c>
      <c r="Z21" s="13">
        <f>IF(AD21=0,J21,0)</f>
        <v>0</v>
      </c>
      <c r="AA21" s="13">
        <f>IF(AD21=15,J21,0)</f>
        <v>0</v>
      </c>
      <c r="AB21" s="13">
        <f>IF(AD21=21,J21,0)</f>
        <v>0</v>
      </c>
      <c r="AD21" s="13">
        <v>21</v>
      </c>
      <c r="AE21" s="13">
        <f>G21*0.872093662397625</f>
        <v>0</v>
      </c>
      <c r="AF21" s="13">
        <f>G21*(1-0.872093662397625)</f>
        <v>0</v>
      </c>
    </row>
    <row r="22" spans="1:32" ht="12.75">
      <c r="A22" s="4" t="s">
        <v>12</v>
      </c>
      <c r="B22" s="4"/>
      <c r="C22" s="4" t="s">
        <v>28</v>
      </c>
      <c r="D22" s="4" t="s">
        <v>47</v>
      </c>
      <c r="E22" s="4" t="s">
        <v>61</v>
      </c>
      <c r="F22" s="13">
        <v>264</v>
      </c>
      <c r="G22" s="13"/>
      <c r="H22" s="13">
        <f>ROUND(F22*AE22,2)</f>
        <v>0</v>
      </c>
      <c r="I22" s="13">
        <f>J22-H22</f>
        <v>0</v>
      </c>
      <c r="J22" s="13">
        <f>ROUND(F22*G22,2)</f>
        <v>0</v>
      </c>
      <c r="K22" s="13">
        <v>0</v>
      </c>
      <c r="L22" s="13">
        <f>F22*K22</f>
        <v>0</v>
      </c>
      <c r="N22" s="24" t="s">
        <v>7</v>
      </c>
      <c r="O22" s="13">
        <f>IF(N22="5",I22,0)</f>
        <v>0</v>
      </c>
      <c r="Z22" s="13">
        <f>IF(AD22=0,J22,0)</f>
        <v>0</v>
      </c>
      <c r="AA22" s="13">
        <f>IF(AD22=15,J22,0)</f>
        <v>0</v>
      </c>
      <c r="AB22" s="13">
        <f>IF(AD22=21,J22,0)</f>
        <v>0</v>
      </c>
      <c r="AD22" s="13">
        <v>21</v>
      </c>
      <c r="AE22" s="13">
        <f>G22*0.916035522290534</f>
        <v>0</v>
      </c>
      <c r="AF22" s="13">
        <f>G22*(1-0.916035522290534)</f>
        <v>0</v>
      </c>
    </row>
    <row r="23" spans="1:37" ht="12.75">
      <c r="A23" s="5"/>
      <c r="B23" s="5"/>
      <c r="C23" s="11" t="s">
        <v>29</v>
      </c>
      <c r="D23" s="41" t="s">
        <v>48</v>
      </c>
      <c r="E23" s="42"/>
      <c r="F23" s="42"/>
      <c r="G23" s="42"/>
      <c r="H23" s="26">
        <f>SUM(H24:H24)</f>
        <v>0</v>
      </c>
      <c r="I23" s="26">
        <f>SUM(I24:I24)</f>
        <v>0</v>
      </c>
      <c r="J23" s="26">
        <f>H23+I23</f>
        <v>0</v>
      </c>
      <c r="K23" s="21"/>
      <c r="L23" s="26">
        <f>SUM(L24:L24)</f>
        <v>0</v>
      </c>
      <c r="P23" s="26">
        <f>IF(Q23="PR",J23,SUM(O24:O24))</f>
        <v>0</v>
      </c>
      <c r="Q23" s="21" t="s">
        <v>79</v>
      </c>
      <c r="R23" s="26">
        <f>IF(Q23="HS",H23,0)</f>
        <v>0</v>
      </c>
      <c r="S23" s="26">
        <f>IF(Q23="HS",I23-P23,0)</f>
        <v>0</v>
      </c>
      <c r="T23" s="26">
        <f>IF(Q23="PS",H23,0)</f>
        <v>0</v>
      </c>
      <c r="U23" s="26">
        <f>IF(Q23="PS",I23-P23,0)</f>
        <v>0</v>
      </c>
      <c r="V23" s="26">
        <f>IF(Q23="MP",H23,0)</f>
        <v>0</v>
      </c>
      <c r="W23" s="26">
        <f>IF(Q23="MP",I23-P23,0)</f>
        <v>0</v>
      </c>
      <c r="X23" s="26">
        <f>IF(Q23="OM",H23,0)</f>
        <v>0</v>
      </c>
      <c r="Y23" s="21"/>
      <c r="AI23" s="26">
        <f>SUM(Z24:Z24)</f>
        <v>0</v>
      </c>
      <c r="AJ23" s="26">
        <f>SUM(AA24:AA24)</f>
        <v>0</v>
      </c>
      <c r="AK23" s="26">
        <f>SUM(AB24:AB24)</f>
        <v>0</v>
      </c>
    </row>
    <row r="24" spans="1:32" ht="23.25" customHeight="1">
      <c r="A24" s="4" t="s">
        <v>13</v>
      </c>
      <c r="B24" s="4"/>
      <c r="C24" s="4" t="s">
        <v>30</v>
      </c>
      <c r="D24" s="93" t="s">
        <v>49</v>
      </c>
      <c r="E24" s="4" t="s">
        <v>60</v>
      </c>
      <c r="F24" s="13">
        <v>44</v>
      </c>
      <c r="G24" s="13"/>
      <c r="H24" s="13">
        <f>ROUND(F24*AE24,2)</f>
        <v>0</v>
      </c>
      <c r="I24" s="13">
        <f>J24-H24</f>
        <v>0</v>
      </c>
      <c r="J24" s="13">
        <f>ROUND(F24*G24,2)</f>
        <v>0</v>
      </c>
      <c r="K24" s="13">
        <v>0</v>
      </c>
      <c r="L24" s="13">
        <f>F24*K24</f>
        <v>0</v>
      </c>
      <c r="N24" s="24" t="s">
        <v>7</v>
      </c>
      <c r="O24" s="13">
        <f>IF(N24="5",I24,0)</f>
        <v>0</v>
      </c>
      <c r="Z24" s="13">
        <f>IF(AD24=0,J24,0)</f>
        <v>0</v>
      </c>
      <c r="AA24" s="13">
        <f>IF(AD24=15,J24,0)</f>
        <v>0</v>
      </c>
      <c r="AB24" s="13">
        <f>IF(AD24=21,J24,0)</f>
        <v>0</v>
      </c>
      <c r="AD24" s="13">
        <v>21</v>
      </c>
      <c r="AE24" s="13">
        <f>G24*0.428682144421606</f>
        <v>0</v>
      </c>
      <c r="AF24" s="13">
        <f>G24*(1-0.428682144421606)</f>
        <v>0</v>
      </c>
    </row>
    <row r="25" spans="1:37" ht="12.75">
      <c r="A25" s="5"/>
      <c r="B25" s="5"/>
      <c r="C25" s="11" t="s">
        <v>31</v>
      </c>
      <c r="D25" s="41" t="s">
        <v>50</v>
      </c>
      <c r="E25" s="42"/>
      <c r="F25" s="42"/>
      <c r="G25" s="42"/>
      <c r="H25" s="26">
        <f>SUM(H26:H26)</f>
        <v>0</v>
      </c>
      <c r="I25" s="26">
        <f>SUM(I26:I26)</f>
        <v>0</v>
      </c>
      <c r="J25" s="26">
        <f>H25+I25</f>
        <v>0</v>
      </c>
      <c r="K25" s="21"/>
      <c r="L25" s="26">
        <f>SUM(L26:L26)</f>
        <v>0</v>
      </c>
      <c r="P25" s="26">
        <f>IF(Q25="PR",J25,SUM(O26:O26))</f>
        <v>0</v>
      </c>
      <c r="Q25" s="21" t="s">
        <v>80</v>
      </c>
      <c r="R25" s="26">
        <f>IF(Q25="HS",H25,0)</f>
        <v>0</v>
      </c>
      <c r="S25" s="26">
        <f>IF(Q25="HS",I25-P25,0)</f>
        <v>0</v>
      </c>
      <c r="T25" s="26">
        <f>IF(Q25="PS",H25,0)</f>
        <v>0</v>
      </c>
      <c r="U25" s="26">
        <f>IF(Q25="PS",I25-P25,0)</f>
        <v>0</v>
      </c>
      <c r="V25" s="26">
        <f>IF(Q25="MP",H25,0)</f>
        <v>0</v>
      </c>
      <c r="W25" s="26">
        <f>IF(Q25="MP",I25-P25,0)</f>
        <v>0</v>
      </c>
      <c r="X25" s="26">
        <f>IF(Q25="OM",H25,0)</f>
        <v>0</v>
      </c>
      <c r="Y25" s="21"/>
      <c r="AI25" s="26">
        <f>SUM(Z26:Z26)</f>
        <v>0</v>
      </c>
      <c r="AJ25" s="26">
        <f>SUM(AA26:AA26)</f>
        <v>0</v>
      </c>
      <c r="AK25" s="26">
        <f>SUM(AB26:AB26)</f>
        <v>0</v>
      </c>
    </row>
    <row r="26" spans="1:32" ht="12.75">
      <c r="A26" s="4" t="s">
        <v>14</v>
      </c>
      <c r="B26" s="4"/>
      <c r="C26" s="4" t="s">
        <v>32</v>
      </c>
      <c r="D26" s="4" t="s">
        <v>51</v>
      </c>
      <c r="E26" s="4" t="s">
        <v>59</v>
      </c>
      <c r="F26" s="13">
        <v>229.6</v>
      </c>
      <c r="G26" s="13"/>
      <c r="H26" s="13">
        <f>ROUND(F26*AE26,2)</f>
        <v>0</v>
      </c>
      <c r="I26" s="13">
        <f>J26-H26</f>
        <v>0</v>
      </c>
      <c r="J26" s="13">
        <f>ROUND(F26*G26,2)</f>
        <v>0</v>
      </c>
      <c r="K26" s="13">
        <v>0</v>
      </c>
      <c r="L26" s="13">
        <f>F26*K26</f>
        <v>0</v>
      </c>
      <c r="N26" s="24" t="s">
        <v>8</v>
      </c>
      <c r="O26" s="13">
        <f>IF(N26="5",I26,0)</f>
        <v>0</v>
      </c>
      <c r="Z26" s="13">
        <f>IF(AD26=0,J26,0)</f>
        <v>0</v>
      </c>
      <c r="AA26" s="13">
        <f>IF(AD26=15,J26,0)</f>
        <v>0</v>
      </c>
      <c r="AB26" s="13">
        <f>IF(AD26=21,J26,0)</f>
        <v>0</v>
      </c>
      <c r="AD26" s="13">
        <v>21</v>
      </c>
      <c r="AE26" s="13">
        <f>G26*0</f>
        <v>0</v>
      </c>
      <c r="AF26" s="13">
        <f>G26*(1-0)</f>
        <v>0</v>
      </c>
    </row>
    <row r="27" spans="1:37" ht="12.75">
      <c r="A27" s="5"/>
      <c r="B27" s="5"/>
      <c r="C27" s="11"/>
      <c r="D27" s="41" t="s">
        <v>52</v>
      </c>
      <c r="E27" s="42"/>
      <c r="F27" s="42"/>
      <c r="G27" s="42"/>
      <c r="H27" s="26">
        <f>SUM(H28:H28)</f>
        <v>0</v>
      </c>
      <c r="I27" s="26">
        <f>SUM(I28:I28)</f>
        <v>0</v>
      </c>
      <c r="J27" s="26">
        <f>H27+I27</f>
        <v>0</v>
      </c>
      <c r="K27" s="21"/>
      <c r="L27" s="26">
        <f>SUM(L28:L28)</f>
        <v>0</v>
      </c>
      <c r="P27" s="26">
        <f>IF(Q27="PR",J27,SUM(O28:O28))</f>
        <v>0</v>
      </c>
      <c r="Q27" s="21" t="s">
        <v>81</v>
      </c>
      <c r="R27" s="26">
        <f>IF(Q27="HS",H27,0)</f>
        <v>0</v>
      </c>
      <c r="S27" s="26">
        <f>IF(Q27="HS",I27-P27,0)</f>
        <v>0</v>
      </c>
      <c r="T27" s="26">
        <f>IF(Q27="PS",H27,0)</f>
        <v>0</v>
      </c>
      <c r="U27" s="26">
        <f>IF(Q27="PS",I27-P27,0)</f>
        <v>0</v>
      </c>
      <c r="V27" s="26">
        <f>IF(Q27="MP",H27,0)</f>
        <v>0</v>
      </c>
      <c r="W27" s="26">
        <f>IF(Q27="MP",I27-P27,0)</f>
        <v>0</v>
      </c>
      <c r="X27" s="26">
        <f>IF(Q27="OM",H27,0)</f>
        <v>0</v>
      </c>
      <c r="Y27" s="21"/>
      <c r="AI27" s="26">
        <f>SUM(Z28:Z28)</f>
        <v>0</v>
      </c>
      <c r="AJ27" s="26">
        <f>SUM(AA28:AA28)</f>
        <v>0</v>
      </c>
      <c r="AK27" s="26">
        <f>SUM(AB28:AB28)</f>
        <v>0</v>
      </c>
    </row>
    <row r="28" spans="1:32" ht="25.5">
      <c r="A28" s="6" t="s">
        <v>15</v>
      </c>
      <c r="B28" s="6"/>
      <c r="C28" s="6" t="s">
        <v>33</v>
      </c>
      <c r="D28" s="94" t="s">
        <v>53</v>
      </c>
      <c r="E28" s="6" t="s">
        <v>61</v>
      </c>
      <c r="F28" s="14">
        <v>492.8</v>
      </c>
      <c r="G28" s="14"/>
      <c r="H28" s="14">
        <f>ROUND(F28*AE28,2)</f>
        <v>0</v>
      </c>
      <c r="I28" s="14">
        <f>J28-H28</f>
        <v>0</v>
      </c>
      <c r="J28" s="14">
        <f>ROUND(F28*G28,2)</f>
        <v>0</v>
      </c>
      <c r="K28" s="14">
        <v>0</v>
      </c>
      <c r="L28" s="14">
        <v>0</v>
      </c>
      <c r="N28" s="24" t="s">
        <v>76</v>
      </c>
      <c r="O28" s="13">
        <f>IF(N28="5",I28,0)</f>
        <v>0</v>
      </c>
      <c r="Z28" s="13">
        <f>IF(AD28=0,J28,0)</f>
        <v>0</v>
      </c>
      <c r="AA28" s="13">
        <f>IF(AD28=15,J28,0)</f>
        <v>0</v>
      </c>
      <c r="AB28" s="13">
        <f>IF(AD28=21,J28,0)</f>
        <v>0</v>
      </c>
      <c r="AD28" s="13">
        <v>21</v>
      </c>
      <c r="AE28" s="13">
        <f>G28*1</f>
        <v>0</v>
      </c>
      <c r="AF28" s="13">
        <f>G28*(1-1)</f>
        <v>0</v>
      </c>
    </row>
    <row r="29" spans="1:28" ht="12.75">
      <c r="A29" s="7"/>
      <c r="B29" s="7"/>
      <c r="C29" s="7"/>
      <c r="D29" s="7"/>
      <c r="E29" s="7"/>
      <c r="F29" s="7"/>
      <c r="G29" s="7"/>
      <c r="H29" s="43" t="s">
        <v>68</v>
      </c>
      <c r="I29" s="44"/>
      <c r="J29" s="27">
        <f>J12+J14+J16+J18+J20+J23+J25+J27</f>
        <v>0</v>
      </c>
      <c r="K29" s="7"/>
      <c r="L29" s="7"/>
      <c r="Z29" s="28">
        <f>SUM(Z13:Z28)</f>
        <v>0</v>
      </c>
      <c r="AA29" s="28">
        <f>SUM(AA13:AA28)</f>
        <v>0</v>
      </c>
      <c r="AB29" s="28">
        <f>SUM(AB13:AB28)</f>
        <v>0</v>
      </c>
    </row>
  </sheetData>
  <sheetProtection/>
  <mergeCells count="36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H10:J10"/>
    <mergeCell ref="K10:L10"/>
    <mergeCell ref="D12:G12"/>
    <mergeCell ref="D14:G14"/>
    <mergeCell ref="I8:I9"/>
    <mergeCell ref="J2:L3"/>
    <mergeCell ref="J4:L5"/>
    <mergeCell ref="J6:L7"/>
    <mergeCell ref="J8:L9"/>
    <mergeCell ref="E8:F9"/>
    <mergeCell ref="D25:G25"/>
    <mergeCell ref="D27:G27"/>
    <mergeCell ref="H29:I29"/>
    <mergeCell ref="D16:G16"/>
    <mergeCell ref="D18:G18"/>
    <mergeCell ref="D20:G20"/>
    <mergeCell ref="D23:G2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C8" sqref="C8:D9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90" t="s">
        <v>89</v>
      </c>
      <c r="B1" s="91"/>
      <c r="C1" s="91"/>
      <c r="D1" s="91"/>
      <c r="E1" s="91"/>
      <c r="F1" s="91"/>
      <c r="G1" s="91"/>
      <c r="H1" s="91"/>
      <c r="I1" s="91"/>
    </row>
    <row r="2" spans="1:10" ht="12.75">
      <c r="A2" s="64" t="s">
        <v>1</v>
      </c>
      <c r="B2" s="53"/>
      <c r="C2" s="43" t="s">
        <v>34</v>
      </c>
      <c r="D2" s="44"/>
      <c r="E2" s="52" t="s">
        <v>69</v>
      </c>
      <c r="F2" s="52" t="s">
        <v>34</v>
      </c>
      <c r="G2" s="53"/>
      <c r="H2" s="52" t="s">
        <v>124</v>
      </c>
      <c r="I2" s="92" t="s">
        <v>129</v>
      </c>
      <c r="J2" s="22"/>
    </row>
    <row r="3" spans="1:10" ht="12.75">
      <c r="A3" s="65"/>
      <c r="B3" s="55"/>
      <c r="C3" s="61"/>
      <c r="D3" s="61"/>
      <c r="E3" s="55"/>
      <c r="F3" s="55"/>
      <c r="G3" s="55"/>
      <c r="H3" s="55"/>
      <c r="I3" s="56"/>
      <c r="J3" s="22"/>
    </row>
    <row r="4" spans="1:10" ht="12.75">
      <c r="A4" s="59" t="s">
        <v>2</v>
      </c>
      <c r="B4" s="55"/>
      <c r="C4" s="50" t="str">
        <f>'Stavební rozpočet'!$D$4</f>
        <v>Rekonstrukce volejbalového hřiště</v>
      </c>
      <c r="D4" s="55"/>
      <c r="E4" s="50" t="s">
        <v>70</v>
      </c>
      <c r="F4" s="50"/>
      <c r="G4" s="55"/>
      <c r="H4" s="50" t="s">
        <v>124</v>
      </c>
      <c r="I4" s="87"/>
      <c r="J4" s="22"/>
    </row>
    <row r="5" spans="1:10" ht="12.75">
      <c r="A5" s="65"/>
      <c r="B5" s="55"/>
      <c r="C5" s="55"/>
      <c r="D5" s="55"/>
      <c r="E5" s="55"/>
      <c r="F5" s="55"/>
      <c r="G5" s="55"/>
      <c r="H5" s="55"/>
      <c r="I5" s="56"/>
      <c r="J5" s="22"/>
    </row>
    <row r="6" spans="1:10" ht="12.75">
      <c r="A6" s="59" t="s">
        <v>3</v>
      </c>
      <c r="B6" s="55"/>
      <c r="C6" s="50" t="s">
        <v>35</v>
      </c>
      <c r="D6" s="55"/>
      <c r="E6" s="50" t="s">
        <v>71</v>
      </c>
      <c r="F6" s="50"/>
      <c r="G6" s="55"/>
      <c r="H6" s="50" t="s">
        <v>124</v>
      </c>
      <c r="I6" s="87"/>
      <c r="J6" s="22"/>
    </row>
    <row r="7" spans="1:10" ht="12.75">
      <c r="A7" s="65"/>
      <c r="B7" s="55"/>
      <c r="C7" s="55"/>
      <c r="D7" s="55"/>
      <c r="E7" s="55"/>
      <c r="F7" s="55"/>
      <c r="G7" s="55"/>
      <c r="H7" s="55"/>
      <c r="I7" s="56"/>
      <c r="J7" s="22"/>
    </row>
    <row r="8" spans="1:10" ht="12.75">
      <c r="A8" s="59" t="s">
        <v>55</v>
      </c>
      <c r="B8" s="55"/>
      <c r="C8" s="58"/>
      <c r="D8" s="55"/>
      <c r="E8" s="50" t="s">
        <v>56</v>
      </c>
      <c r="F8" s="55"/>
      <c r="G8" s="55"/>
      <c r="H8" s="50" t="s">
        <v>125</v>
      </c>
      <c r="I8" s="87" t="s">
        <v>15</v>
      </c>
      <c r="J8" s="22"/>
    </row>
    <row r="9" spans="1:10" ht="12.75">
      <c r="A9" s="65"/>
      <c r="B9" s="55"/>
      <c r="C9" s="55"/>
      <c r="D9" s="55"/>
      <c r="E9" s="55"/>
      <c r="F9" s="55"/>
      <c r="G9" s="55"/>
      <c r="H9" s="55"/>
      <c r="I9" s="56"/>
      <c r="J9" s="22"/>
    </row>
    <row r="10" spans="1:10" ht="12.75">
      <c r="A10" s="59" t="s">
        <v>4</v>
      </c>
      <c r="B10" s="55"/>
      <c r="C10" s="50"/>
      <c r="D10" s="55"/>
      <c r="E10" s="50" t="s">
        <v>72</v>
      </c>
      <c r="F10" s="50"/>
      <c r="G10" s="55"/>
      <c r="H10" s="50" t="s">
        <v>126</v>
      </c>
      <c r="I10" s="88"/>
      <c r="J10" s="22"/>
    </row>
    <row r="11" spans="1:10" ht="12.75">
      <c r="A11" s="86"/>
      <c r="B11" s="85"/>
      <c r="C11" s="85"/>
      <c r="D11" s="85"/>
      <c r="E11" s="85"/>
      <c r="F11" s="85"/>
      <c r="G11" s="85"/>
      <c r="H11" s="85"/>
      <c r="I11" s="89"/>
      <c r="J11" s="22"/>
    </row>
    <row r="12" spans="1:9" ht="23.25" customHeight="1">
      <c r="A12" s="81" t="s">
        <v>90</v>
      </c>
      <c r="B12" s="82"/>
      <c r="C12" s="82"/>
      <c r="D12" s="82"/>
      <c r="E12" s="82"/>
      <c r="F12" s="82"/>
      <c r="G12" s="82"/>
      <c r="H12" s="82"/>
      <c r="I12" s="82"/>
    </row>
    <row r="13" spans="1:10" ht="26.25" customHeight="1">
      <c r="A13" s="29" t="s">
        <v>91</v>
      </c>
      <c r="B13" s="83" t="s">
        <v>102</v>
      </c>
      <c r="C13" s="84"/>
      <c r="D13" s="29" t="s">
        <v>104</v>
      </c>
      <c r="E13" s="83" t="s">
        <v>112</v>
      </c>
      <c r="F13" s="84"/>
      <c r="G13" s="29" t="s">
        <v>113</v>
      </c>
      <c r="H13" s="83" t="s">
        <v>127</v>
      </c>
      <c r="I13" s="84"/>
      <c r="J13" s="22"/>
    </row>
    <row r="14" spans="1:10" ht="15" customHeight="1">
      <c r="A14" s="30" t="s">
        <v>92</v>
      </c>
      <c r="B14" s="35" t="s">
        <v>103</v>
      </c>
      <c r="C14" s="38">
        <f>SUM('Stavební rozpočet'!R12:R28)</f>
        <v>0</v>
      </c>
      <c r="D14" s="79" t="s">
        <v>105</v>
      </c>
      <c r="E14" s="80"/>
      <c r="F14" s="38">
        <v>0</v>
      </c>
      <c r="G14" s="79" t="s">
        <v>114</v>
      </c>
      <c r="H14" s="80"/>
      <c r="I14" s="38">
        <v>0</v>
      </c>
      <c r="J14" s="22"/>
    </row>
    <row r="15" spans="1:10" ht="15" customHeight="1">
      <c r="A15" s="31"/>
      <c r="B15" s="35" t="s">
        <v>73</v>
      </c>
      <c r="C15" s="38">
        <f>SUM('Stavební rozpočet'!S12:S28)</f>
        <v>0</v>
      </c>
      <c r="D15" s="79" t="s">
        <v>106</v>
      </c>
      <c r="E15" s="80"/>
      <c r="F15" s="38">
        <v>0</v>
      </c>
      <c r="G15" s="79" t="s">
        <v>115</v>
      </c>
      <c r="H15" s="80"/>
      <c r="I15" s="38">
        <v>0</v>
      </c>
      <c r="J15" s="22"/>
    </row>
    <row r="16" spans="1:10" ht="15" customHeight="1">
      <c r="A16" s="30" t="s">
        <v>93</v>
      </c>
      <c r="B16" s="35" t="s">
        <v>103</v>
      </c>
      <c r="C16" s="38">
        <f>SUM('Stavební rozpočet'!T12:T28)</f>
        <v>0</v>
      </c>
      <c r="D16" s="79" t="s">
        <v>107</v>
      </c>
      <c r="E16" s="80"/>
      <c r="F16" s="38">
        <v>0</v>
      </c>
      <c r="G16" s="79" t="s">
        <v>116</v>
      </c>
      <c r="H16" s="80"/>
      <c r="I16" s="38">
        <v>0</v>
      </c>
      <c r="J16" s="22"/>
    </row>
    <row r="17" spans="1:10" ht="15" customHeight="1">
      <c r="A17" s="31"/>
      <c r="B17" s="35" t="s">
        <v>73</v>
      </c>
      <c r="C17" s="38">
        <f>SUM('Stavební rozpočet'!U12:U28)</f>
        <v>0</v>
      </c>
      <c r="D17" s="79"/>
      <c r="E17" s="80"/>
      <c r="F17" s="39"/>
      <c r="G17" s="79" t="s">
        <v>117</v>
      </c>
      <c r="H17" s="80"/>
      <c r="I17" s="38">
        <v>0</v>
      </c>
      <c r="J17" s="22"/>
    </row>
    <row r="18" spans="1:10" ht="15" customHeight="1">
      <c r="A18" s="30" t="s">
        <v>94</v>
      </c>
      <c r="B18" s="35" t="s">
        <v>103</v>
      </c>
      <c r="C18" s="38">
        <f>SUM('Stavební rozpočet'!V12:V28)</f>
        <v>0</v>
      </c>
      <c r="D18" s="79"/>
      <c r="E18" s="80"/>
      <c r="F18" s="39"/>
      <c r="G18" s="79" t="s">
        <v>118</v>
      </c>
      <c r="H18" s="80"/>
      <c r="I18" s="38">
        <v>0</v>
      </c>
      <c r="J18" s="22"/>
    </row>
    <row r="19" spans="1:10" ht="15" customHeight="1">
      <c r="A19" s="31"/>
      <c r="B19" s="35" t="s">
        <v>73</v>
      </c>
      <c r="C19" s="38">
        <f>SUM('Stavební rozpočet'!W12:W28)</f>
        <v>0</v>
      </c>
      <c r="D19" s="79"/>
      <c r="E19" s="80"/>
      <c r="F19" s="39"/>
      <c r="G19" s="79" t="s">
        <v>119</v>
      </c>
      <c r="H19" s="80"/>
      <c r="I19" s="38">
        <v>0</v>
      </c>
      <c r="J19" s="22"/>
    </row>
    <row r="20" spans="1:10" ht="15" customHeight="1">
      <c r="A20" s="75" t="s">
        <v>52</v>
      </c>
      <c r="B20" s="76"/>
      <c r="C20" s="38">
        <f>SUM('Stavební rozpočet'!X12:X28)</f>
        <v>0</v>
      </c>
      <c r="D20" s="79"/>
      <c r="E20" s="80"/>
      <c r="F20" s="39"/>
      <c r="G20" s="79"/>
      <c r="H20" s="80"/>
      <c r="I20" s="39"/>
      <c r="J20" s="22"/>
    </row>
    <row r="21" spans="1:10" ht="15" customHeight="1">
      <c r="A21" s="75" t="s">
        <v>95</v>
      </c>
      <c r="B21" s="76"/>
      <c r="C21" s="38">
        <f>SUM('Stavební rozpočet'!P12:P28)</f>
        <v>0</v>
      </c>
      <c r="D21" s="79"/>
      <c r="E21" s="80"/>
      <c r="F21" s="39"/>
      <c r="G21" s="79"/>
      <c r="H21" s="80"/>
      <c r="I21" s="39"/>
      <c r="J21" s="22"/>
    </row>
    <row r="22" spans="1:10" ht="16.5" customHeight="1">
      <c r="A22" s="75" t="s">
        <v>96</v>
      </c>
      <c r="B22" s="76"/>
      <c r="C22" s="38">
        <f>SUM(C14:C21)</f>
        <v>0</v>
      </c>
      <c r="D22" s="75" t="s">
        <v>108</v>
      </c>
      <c r="E22" s="76"/>
      <c r="F22" s="38">
        <f>SUM(F14:F21)</f>
        <v>0</v>
      </c>
      <c r="G22" s="75" t="s">
        <v>120</v>
      </c>
      <c r="H22" s="76"/>
      <c r="I22" s="38">
        <f>SUM(I14:I21)</f>
        <v>0</v>
      </c>
      <c r="J22" s="22"/>
    </row>
    <row r="23" spans="1:9" ht="12.75">
      <c r="A23" s="32"/>
      <c r="B23" s="32"/>
      <c r="C23" s="32"/>
      <c r="D23" s="7"/>
      <c r="E23" s="7"/>
      <c r="F23" s="7"/>
      <c r="G23" s="7"/>
      <c r="H23" s="7"/>
      <c r="I23" s="7"/>
    </row>
    <row r="24" spans="1:9" ht="15" customHeight="1">
      <c r="A24" s="77" t="s">
        <v>97</v>
      </c>
      <c r="B24" s="78"/>
      <c r="C24" s="40">
        <f>SUM('Stavební rozpočet'!Z12:Z28)</f>
        <v>0</v>
      </c>
      <c r="D24" s="36"/>
      <c r="E24" s="37"/>
      <c r="F24" s="37"/>
      <c r="G24" s="37"/>
      <c r="H24" s="37"/>
      <c r="I24" s="37"/>
    </row>
    <row r="25" spans="1:10" ht="15" customHeight="1">
      <c r="A25" s="77" t="s">
        <v>98</v>
      </c>
      <c r="B25" s="78"/>
      <c r="C25" s="40">
        <f>SUM('Stavební rozpočet'!AA12:AA28)</f>
        <v>0</v>
      </c>
      <c r="D25" s="77" t="s">
        <v>109</v>
      </c>
      <c r="E25" s="78"/>
      <c r="F25" s="40">
        <f>ROUND(C25*(15/100),2)</f>
        <v>0</v>
      </c>
      <c r="G25" s="77" t="s">
        <v>121</v>
      </c>
      <c r="H25" s="78"/>
      <c r="I25" s="40">
        <f>SUM(C24:C26)</f>
        <v>0</v>
      </c>
      <c r="J25" s="22"/>
    </row>
    <row r="26" spans="1:10" ht="15" customHeight="1">
      <c r="A26" s="77" t="s">
        <v>99</v>
      </c>
      <c r="B26" s="78"/>
      <c r="C26" s="40">
        <f>SUM('Stavební rozpočet'!AB12:AB28)+(F22+I22)</f>
        <v>0</v>
      </c>
      <c r="D26" s="77" t="s">
        <v>110</v>
      </c>
      <c r="E26" s="78"/>
      <c r="F26" s="40">
        <f>ROUND(C26*(21/100),2)</f>
        <v>0</v>
      </c>
      <c r="G26" s="77" t="s">
        <v>122</v>
      </c>
      <c r="H26" s="78"/>
      <c r="I26" s="40">
        <f>SUM(F25:F26)+I25</f>
        <v>0</v>
      </c>
      <c r="J26" s="22"/>
    </row>
    <row r="27" spans="1:9" ht="12.75">
      <c r="A27" s="33"/>
      <c r="B27" s="33"/>
      <c r="C27" s="33"/>
      <c r="D27" s="33"/>
      <c r="E27" s="33"/>
      <c r="F27" s="33"/>
      <c r="G27" s="33"/>
      <c r="H27" s="33"/>
      <c r="I27" s="33"/>
    </row>
    <row r="28" spans="1:10" ht="14.25" customHeight="1">
      <c r="A28" s="69" t="s">
        <v>100</v>
      </c>
      <c r="B28" s="70"/>
      <c r="C28" s="71"/>
      <c r="D28" s="69" t="s">
        <v>111</v>
      </c>
      <c r="E28" s="70"/>
      <c r="F28" s="71"/>
      <c r="G28" s="69" t="s">
        <v>123</v>
      </c>
      <c r="H28" s="70"/>
      <c r="I28" s="71"/>
      <c r="J28" s="23"/>
    </row>
    <row r="29" spans="1:10" ht="14.25" customHeight="1">
      <c r="A29" s="72"/>
      <c r="B29" s="73"/>
      <c r="C29" s="74"/>
      <c r="D29" s="72"/>
      <c r="E29" s="73"/>
      <c r="F29" s="74"/>
      <c r="G29" s="72"/>
      <c r="H29" s="73"/>
      <c r="I29" s="74"/>
      <c r="J29" s="23"/>
    </row>
    <row r="30" spans="1:10" ht="14.25" customHeight="1">
      <c r="A30" s="72"/>
      <c r="B30" s="73"/>
      <c r="C30" s="74"/>
      <c r="D30" s="72"/>
      <c r="E30" s="73"/>
      <c r="F30" s="74"/>
      <c r="G30" s="72"/>
      <c r="H30" s="73"/>
      <c r="I30" s="74"/>
      <c r="J30" s="23"/>
    </row>
    <row r="31" spans="1:10" ht="14.25" customHeight="1">
      <c r="A31" s="72"/>
      <c r="B31" s="73"/>
      <c r="C31" s="74"/>
      <c r="D31" s="72"/>
      <c r="E31" s="73"/>
      <c r="F31" s="74"/>
      <c r="G31" s="72"/>
      <c r="H31" s="73"/>
      <c r="I31" s="74"/>
      <c r="J31" s="23"/>
    </row>
    <row r="32" spans="1:10" ht="14.25" customHeight="1">
      <c r="A32" s="66" t="s">
        <v>101</v>
      </c>
      <c r="B32" s="67"/>
      <c r="C32" s="68"/>
      <c r="D32" s="66" t="s">
        <v>101</v>
      </c>
      <c r="E32" s="67"/>
      <c r="F32" s="68"/>
      <c r="G32" s="66" t="s">
        <v>101</v>
      </c>
      <c r="H32" s="67"/>
      <c r="I32" s="68"/>
      <c r="J32" s="23"/>
    </row>
    <row r="33" spans="1:9" ht="12.75">
      <c r="A33" s="34"/>
      <c r="B33" s="34"/>
      <c r="C33" s="34"/>
      <c r="D33" s="34"/>
      <c r="E33" s="34"/>
      <c r="F33" s="34"/>
      <c r="G33" s="34"/>
      <c r="H33" s="34"/>
      <c r="I33" s="34"/>
    </row>
  </sheetData>
  <sheetProtection/>
  <mergeCells count="78">
    <mergeCell ref="H4:H5"/>
    <mergeCell ref="H6:H7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E4:E5"/>
    <mergeCell ref="E6:E7"/>
    <mergeCell ref="H2:H3"/>
    <mergeCell ref="A12:I12"/>
    <mergeCell ref="B13:C13"/>
    <mergeCell ref="E13:F13"/>
    <mergeCell ref="H13:I13"/>
    <mergeCell ref="H8:H9"/>
    <mergeCell ref="H10:H11"/>
    <mergeCell ref="F8:G9"/>
    <mergeCell ref="F10:G11"/>
    <mergeCell ref="A8:B9"/>
    <mergeCell ref="A10:B11"/>
    <mergeCell ref="D14:E14"/>
    <mergeCell ref="D15:E15"/>
    <mergeCell ref="D16:E16"/>
    <mergeCell ref="D17:E17"/>
    <mergeCell ref="D18:E18"/>
    <mergeCell ref="D19:E19"/>
    <mergeCell ref="G19:H19"/>
    <mergeCell ref="G20:H20"/>
    <mergeCell ref="G21:H21"/>
    <mergeCell ref="A20:B20"/>
    <mergeCell ref="A21:B21"/>
    <mergeCell ref="A22:B22"/>
    <mergeCell ref="D20:E20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pc4</cp:lastModifiedBy>
  <cp:lastPrinted>2017-02-13T07:09:55Z</cp:lastPrinted>
  <dcterms:created xsi:type="dcterms:W3CDTF">2017-02-09T09:12:27Z</dcterms:created>
  <dcterms:modified xsi:type="dcterms:W3CDTF">2017-05-30T12:39:56Z</dcterms:modified>
  <cp:category/>
  <cp:version/>
  <cp:contentType/>
  <cp:contentStatus/>
</cp:coreProperties>
</file>